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D-DATA\Users$\richmondjl\Desktop\My Documents\__Programs\Surcharge\"/>
    </mc:Choice>
  </mc:AlternateContent>
  <bookViews>
    <workbookView xWindow="4785" yWindow="2580" windowWidth="4830" windowHeight="2595" firstSheet="4" activeTab="4"/>
  </bookViews>
  <sheets>
    <sheet name="Module7" sheetId="1" state="veryHidden" r:id="rId1"/>
    <sheet name="Module6" sheetId="2" state="veryHidden" r:id="rId2"/>
    <sheet name="Module5" sheetId="3" state="veryHidden" r:id="rId3"/>
    <sheet name="Module4" sheetId="4" state="veryHidden" r:id="rId4"/>
    <sheet name="Sheet1" sheetId="9" r:id="rId5"/>
    <sheet name="Sample Co One" sheetId="5" r:id="rId6"/>
    <sheet name="Surcharge Calculator" sheetId="6" r:id="rId7"/>
    <sheet name="Rates" sheetId="8" state="hidden" r:id="rId8"/>
  </sheets>
  <definedNames>
    <definedName name="_xlnm.Print_Area" localSheetId="5">'Sample Co One'!$A$8:$J$39</definedName>
  </definedNames>
  <calcPr calcId="152511"/>
</workbook>
</file>

<file path=xl/calcChain.xml><?xml version="1.0" encoding="utf-8"?>
<calcChain xmlns="http://schemas.openxmlformats.org/spreadsheetml/2006/main">
  <c r="B14" i="8" l="1"/>
  <c r="B13" i="8"/>
  <c r="B12" i="8"/>
  <c r="I31" i="5"/>
  <c r="I30" i="5"/>
  <c r="N5" i="6"/>
  <c r="N7" i="6"/>
  <c r="I5" i="6" l="1"/>
  <c r="J24" i="5"/>
  <c r="F18" i="5" l="1"/>
  <c r="H18" i="5"/>
  <c r="J18" i="5"/>
  <c r="L18" i="5"/>
  <c r="AE18" i="5"/>
  <c r="F19" i="5"/>
  <c r="H19" i="5"/>
  <c r="J19" i="5"/>
  <c r="L19" i="5"/>
  <c r="AE19" i="5"/>
  <c r="AH19" i="5" s="1"/>
  <c r="AI19" i="5" s="1"/>
  <c r="AJ19" i="5" s="1"/>
  <c r="F20" i="5"/>
  <c r="H20" i="5"/>
  <c r="J20" i="5"/>
  <c r="L20" i="5"/>
  <c r="AE20" i="5"/>
  <c r="AH20" i="5" s="1"/>
  <c r="AI20" i="5" s="1"/>
  <c r="AJ20" i="5" s="1"/>
  <c r="F21" i="5"/>
  <c r="H21" i="5"/>
  <c r="J21" i="5"/>
  <c r="L21" i="5"/>
  <c r="AE21" i="5"/>
  <c r="AH21" i="5" s="1"/>
  <c r="AI21" i="5" s="1"/>
  <c r="AJ21" i="5" s="1"/>
  <c r="F22" i="5"/>
  <c r="H22" i="5"/>
  <c r="J22" i="5"/>
  <c r="L22" i="5"/>
  <c r="AE22" i="5"/>
  <c r="AH22" i="5" s="1"/>
  <c r="AI22" i="5" s="1"/>
  <c r="AJ22" i="5" s="1"/>
  <c r="AE23" i="5"/>
  <c r="AH23" i="5" s="1"/>
  <c r="AI23" i="5" s="1"/>
  <c r="AJ23" i="5" s="1"/>
  <c r="D24" i="5"/>
  <c r="B36" i="5" s="1"/>
  <c r="AE24" i="5"/>
  <c r="AH24" i="5" s="1"/>
  <c r="AI24" i="5" s="1"/>
  <c r="AJ24" i="5" s="1"/>
  <c r="AE25" i="5"/>
  <c r="AH25" i="5" s="1"/>
  <c r="AI25" i="5" s="1"/>
  <c r="AJ25" i="5" s="1"/>
  <c r="AE26" i="5"/>
  <c r="AH26" i="5" s="1"/>
  <c r="AI26" i="5" s="1"/>
  <c r="AJ26" i="5" s="1"/>
  <c r="AE27" i="5"/>
  <c r="AH27" i="5" s="1"/>
  <c r="AI27" i="5" s="1"/>
  <c r="AJ27" i="5" s="1"/>
  <c r="L24" i="5" l="1"/>
  <c r="AK22" i="5"/>
  <c r="B22" i="5" s="1"/>
  <c r="AK20" i="5"/>
  <c r="B20" i="5" s="1"/>
  <c r="AK19" i="5"/>
  <c r="B19" i="5" s="1"/>
  <c r="F24" i="5"/>
  <c r="E27" i="5" s="1"/>
  <c r="G29" i="5" s="1"/>
  <c r="I29" i="5" s="1"/>
  <c r="B37" i="5"/>
  <c r="H24" i="5"/>
  <c r="G27" i="5" s="1"/>
  <c r="G30" i="5" s="1"/>
  <c r="I27" i="5"/>
  <c r="G31" i="5" s="1"/>
  <c r="D27" i="5"/>
  <c r="AK21" i="5"/>
  <c r="B21" i="5" s="1"/>
  <c r="AG12" i="5"/>
  <c r="AH18" i="5"/>
  <c r="AI18" i="5" s="1"/>
  <c r="AJ18" i="5" s="1"/>
  <c r="AK18" i="5" s="1"/>
  <c r="B7" i="6" l="1"/>
  <c r="I33" i="5"/>
  <c r="D5" i="6" s="1"/>
  <c r="N8" i="6" s="1"/>
  <c r="B9" i="6"/>
  <c r="B8" i="6"/>
  <c r="R7" i="6"/>
  <c r="B18" i="5"/>
  <c r="B24" i="5" s="1"/>
  <c r="B27" i="5" s="1"/>
  <c r="C24" i="5"/>
  <c r="C27" i="5" s="1"/>
  <c r="R8" i="6" l="1"/>
</calcChain>
</file>

<file path=xl/sharedStrings.xml><?xml version="1.0" encoding="utf-8"?>
<sst xmlns="http://schemas.openxmlformats.org/spreadsheetml/2006/main" count="113" uniqueCount="71">
  <si>
    <t>Surcharge Calculation Sheet</t>
  </si>
  <si>
    <t>Reviewed by:</t>
  </si>
  <si>
    <t>Date:</t>
  </si>
  <si>
    <t>QA/QC Manager:</t>
  </si>
  <si>
    <t>Date</t>
  </si>
  <si>
    <t xml:space="preserve"> </t>
  </si>
  <si>
    <t>Lab Manager</t>
  </si>
  <si>
    <t>Lab Number:</t>
  </si>
  <si>
    <t>Comments:</t>
  </si>
  <si>
    <t>SIU Name</t>
  </si>
  <si>
    <t>Sampling Location:</t>
  </si>
  <si>
    <t>Address</t>
  </si>
  <si>
    <t>City, Zip</t>
  </si>
  <si>
    <t>Account #</t>
  </si>
  <si>
    <t>Attn:</t>
  </si>
  <si>
    <t>Set your print range to : A8..J39</t>
  </si>
  <si>
    <t>Total</t>
  </si>
  <si>
    <t>Measured</t>
  </si>
  <si>
    <t>Flow</t>
  </si>
  <si>
    <t>Hours</t>
  </si>
  <si>
    <t>TSS</t>
  </si>
  <si>
    <t>BOD</t>
  </si>
  <si>
    <t>TKN</t>
  </si>
  <si>
    <t xml:space="preserve">COD </t>
  </si>
  <si>
    <t>% BOD</t>
  </si>
  <si>
    <t>gpd</t>
  </si>
  <si>
    <t>Sampled</t>
  </si>
  <si>
    <t>mg/l</t>
  </si>
  <si>
    <t>Lbs</t>
  </si>
  <si>
    <t>of COD</t>
  </si>
  <si>
    <t>Time Start</t>
  </si>
  <si>
    <t>Time Stop</t>
  </si>
  <si>
    <t>-------------------------</t>
  </si>
  <si>
    <t>-----------------------</t>
  </si>
  <si>
    <t>Average</t>
  </si>
  <si>
    <t>Total Suspended Solids</t>
  </si>
  <si>
    <t>mg/l=</t>
  </si>
  <si>
    <t>Biological Oxygen Demand</t>
  </si>
  <si>
    <t>Nitrogenous Oxygen Demand</t>
  </si>
  <si>
    <t>$</t>
  </si>
  <si>
    <t>/ccf</t>
  </si>
  <si>
    <t>Total Consumption=</t>
  </si>
  <si>
    <t>gallons</t>
  </si>
  <si>
    <t>ccf</t>
  </si>
  <si>
    <t xml:space="preserve">Project Number: </t>
  </si>
  <si>
    <t xml:space="preserve">CURRENT SURCHARGE FACTOR = </t>
  </si>
  <si>
    <t>DESIRED SURCHARGE FACTOR =</t>
  </si>
  <si>
    <t xml:space="preserve">TSS = </t>
  </si>
  <si>
    <t xml:space="preserve">BOD = </t>
  </si>
  <si>
    <t xml:space="preserve">TKN = </t>
  </si>
  <si>
    <t>Current Annual Surcharge =</t>
  </si>
  <si>
    <t>Predicted Annual Surcharge =</t>
  </si>
  <si>
    <t>CURRENT DAILY FLOW (GPD) =</t>
  </si>
  <si>
    <t xml:space="preserve">CURRENT DAILY FLOW (CCF) = </t>
  </si>
  <si>
    <t xml:space="preserve">DESIRED DAILY FLOW (CCF) = </t>
  </si>
  <si>
    <t>Sample Company 1</t>
  </si>
  <si>
    <t>at Desired Surcharge Factor</t>
  </si>
  <si>
    <t>Desired Surcharge Factor</t>
  </si>
  <si>
    <t>SURCHARGE CALCULATOR - 2015</t>
  </si>
  <si>
    <t xml:space="preserve">Calculated By:  </t>
  </si>
  <si>
    <t>DESIRED DAILY FLOW (GPD) =</t>
  </si>
  <si>
    <t>Step One</t>
  </si>
  <si>
    <t>Enter data results into highlightes cells on "Sample Co One" tab.</t>
  </si>
  <si>
    <t>Step Two</t>
  </si>
  <si>
    <t>The green box will show the actual annual predictor with current flow.</t>
  </si>
  <si>
    <t>Note:</t>
  </si>
  <si>
    <t>This calculator is a tool to help plan for surcharge and is not meant to determine your actual surcharge</t>
  </si>
  <si>
    <t>Use slide controls on "Surcharge Calculator" tab to determine desired results surcharge factor on the purple box.</t>
  </si>
  <si>
    <t>This can be adjusted on the right side of the green box to determine desired flow with desired surcharge factor.</t>
  </si>
  <si>
    <t>**** PLANNING TOOL ONLY ****</t>
  </si>
  <si>
    <t>NOT FOR USE IN ACTUAL SURCHARGE FACTOR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</si>
</sst>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\ ;\(&quot;$&quot;#,##0\)"/>
    <numFmt numFmtId="165" formatCode="#,##0.0000"/>
    <numFmt numFmtId="166" formatCode="mm/dd/yy;@"/>
    <numFmt numFmtId="167" formatCode="&quot;$&quot;#,##0.0000"/>
    <numFmt numFmtId="168" formatCode="&quot;$&quot;#,##0.00"/>
    <numFmt numFmtId="169" formatCode="&quot;$&quot;#,##0"/>
    <numFmt numFmtId="170" formatCode="_(* #,##0_);_(* \(#,##0\);_(* &quot;-&quot;??_);_(@_)"/>
    <numFmt numFmtId="171" formatCode="0.0000000"/>
  </numFmts>
  <fonts count="13" x14ac:knownFonts="1">
    <font>
      <sz val="12"/>
      <color indexed="32"/>
      <name val="Arial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0"/>
      <color indexed="32"/>
      <name val="Arial"/>
      <family val="2"/>
    </font>
    <font>
      <sz val="12"/>
      <color indexed="32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6"/>
      <color indexed="3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7" fillId="0" borderId="0" xfId="9" applyFont="1" applyFill="1" applyBorder="1" applyProtection="1"/>
    <xf numFmtId="0" fontId="9" fillId="4" borderId="0" xfId="9" applyFont="1" applyFill="1" applyBorder="1" applyAlignment="1" applyProtection="1">
      <alignment vertical="center"/>
      <protection locked="0"/>
    </xf>
    <xf numFmtId="167" fontId="9" fillId="4" borderId="0" xfId="9" applyNumberFormat="1" applyFont="1" applyFill="1" applyBorder="1" applyAlignment="1" applyProtection="1">
      <alignment vertical="center"/>
      <protection locked="0"/>
    </xf>
    <xf numFmtId="0" fontId="1" fillId="4" borderId="0" xfId="9" applyFill="1" applyBorder="1" applyProtection="1">
      <protection locked="0"/>
    </xf>
    <xf numFmtId="3" fontId="9" fillId="7" borderId="7" xfId="9" applyNumberFormat="1" applyFont="1" applyFill="1" applyBorder="1" applyAlignment="1" applyProtection="1">
      <alignment horizontal="right" vertical="center"/>
      <protection locked="0"/>
    </xf>
    <xf numFmtId="3" fontId="9" fillId="7" borderId="0" xfId="9" applyNumberFormat="1" applyFont="1" applyFill="1" applyBorder="1" applyAlignment="1" applyProtection="1">
      <alignment horizontal="right" vertical="center"/>
      <protection locked="0"/>
    </xf>
    <xf numFmtId="3" fontId="9" fillId="7" borderId="10" xfId="9" applyNumberFormat="1" applyFont="1" applyFill="1" applyBorder="1" applyAlignment="1" applyProtection="1">
      <alignment horizontal="right" vertical="center"/>
      <protection locked="0"/>
    </xf>
    <xf numFmtId="3" fontId="9" fillId="7" borderId="12" xfId="9" applyNumberFormat="1" applyFont="1" applyFill="1" applyBorder="1" applyAlignment="1" applyProtection="1">
      <alignment horizontal="right" vertical="center"/>
      <protection locked="0"/>
    </xf>
    <xf numFmtId="0" fontId="1" fillId="7" borderId="12" xfId="9" applyFill="1" applyBorder="1" applyProtection="1">
      <protection locked="0"/>
    </xf>
    <xf numFmtId="3" fontId="9" fillId="7" borderId="13" xfId="9" applyNumberFormat="1" applyFont="1" applyFill="1" applyBorder="1" applyAlignment="1" applyProtection="1">
      <alignment horizontal="left" vertical="center"/>
      <protection locked="0"/>
    </xf>
    <xf numFmtId="3" fontId="9" fillId="6" borderId="0" xfId="9" applyNumberFormat="1" applyFont="1" applyFill="1" applyBorder="1" applyAlignment="1" applyProtection="1">
      <alignment horizontal="right" vertical="center"/>
      <protection locked="0"/>
    </xf>
    <xf numFmtId="0" fontId="1" fillId="6" borderId="0" xfId="9" applyFill="1" applyProtection="1">
      <protection locked="0"/>
    </xf>
    <xf numFmtId="3" fontId="9" fillId="6" borderId="0" xfId="9" applyNumberFormat="1" applyFont="1" applyFill="1" applyBorder="1" applyAlignment="1" applyProtection="1">
      <alignment horizontal="left" vertical="center"/>
      <protection locked="0"/>
    </xf>
    <xf numFmtId="170" fontId="9" fillId="6" borderId="0" xfId="8" applyNumberFormat="1" applyFont="1" applyFill="1" applyBorder="1" applyAlignment="1" applyProtection="1">
      <alignment vertical="center"/>
      <protection locked="0"/>
    </xf>
    <xf numFmtId="169" fontId="9" fillId="6" borderId="0" xfId="9" applyNumberFormat="1" applyFont="1" applyFill="1" applyBorder="1" applyAlignment="1" applyProtection="1">
      <alignment vertical="center"/>
      <protection locked="0"/>
    </xf>
    <xf numFmtId="0" fontId="1" fillId="6" borderId="0" xfId="9" applyFill="1" applyBorder="1" applyProtection="1">
      <protection locked="0"/>
    </xf>
    <xf numFmtId="167" fontId="9" fillId="3" borderId="3" xfId="9" applyNumberFormat="1" applyFont="1" applyFill="1" applyBorder="1" applyAlignment="1" applyProtection="1">
      <alignment vertical="center"/>
    </xf>
    <xf numFmtId="3" fontId="11" fillId="4" borderId="0" xfId="9" applyNumberFormat="1" applyFont="1" applyFill="1" applyBorder="1" applyAlignment="1" applyProtection="1">
      <alignment vertical="center"/>
    </xf>
    <xf numFmtId="3" fontId="9" fillId="4" borderId="0" xfId="9" applyNumberFormat="1" applyFont="1" applyFill="1" applyBorder="1" applyAlignment="1" applyProtection="1">
      <alignment vertical="center"/>
    </xf>
    <xf numFmtId="3" fontId="9" fillId="6" borderId="0" xfId="9" applyNumberFormat="1" applyFont="1" applyFill="1" applyBorder="1" applyAlignment="1" applyProtection="1">
      <alignment horizontal="right" vertical="center"/>
    </xf>
    <xf numFmtId="170" fontId="9" fillId="6" borderId="0" xfId="8" applyNumberFormat="1" applyFont="1" applyFill="1" applyBorder="1" applyAlignment="1" applyProtection="1">
      <alignment horizontal="left" vertical="center"/>
    </xf>
    <xf numFmtId="169" fontId="9" fillId="3" borderId="3" xfId="9" applyNumberFormat="1" applyFont="1" applyFill="1" applyBorder="1" applyAlignment="1" applyProtection="1">
      <alignment horizontal="right" vertical="center"/>
    </xf>
    <xf numFmtId="171" fontId="7" fillId="0" borderId="0" xfId="9" applyNumberFormat="1" applyFont="1" applyFill="1" applyBorder="1" applyProtection="1"/>
    <xf numFmtId="0" fontId="0" fillId="0" borderId="0" xfId="0" applyProtection="1">
      <protection locked="0"/>
    </xf>
    <xf numFmtId="0" fontId="7" fillId="0" borderId="0" xfId="9" applyFont="1" applyFill="1" applyBorder="1" applyProtection="1">
      <protection locked="0"/>
    </xf>
    <xf numFmtId="0" fontId="0" fillId="0" borderId="0" xfId="0" applyProtection="1"/>
    <xf numFmtId="3" fontId="3" fillId="8" borderId="0" xfId="0" applyNumberFormat="1" applyFont="1" applyFill="1" applyProtection="1">
      <protection locked="0"/>
    </xf>
    <xf numFmtId="4" fontId="3" fillId="8" borderId="0" xfId="0" applyNumberFormat="1" applyFont="1" applyFill="1" applyProtection="1">
      <protection locked="0"/>
    </xf>
    <xf numFmtId="0" fontId="3" fillId="0" borderId="0" xfId="0" applyFont="1" applyProtection="1"/>
    <xf numFmtId="3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3" fillId="0" borderId="0" xfId="0" quotePrefix="1" applyFont="1" applyProtection="1"/>
    <xf numFmtId="3" fontId="3" fillId="0" borderId="0" xfId="0" quotePrefix="1" applyNumberFormat="1" applyFont="1" applyProtection="1"/>
    <xf numFmtId="166" fontId="3" fillId="0" borderId="0" xfId="0" applyNumberFormat="1" applyFont="1" applyAlignment="1" applyProtection="1">
      <alignment horizontal="left"/>
    </xf>
    <xf numFmtId="2" fontId="3" fillId="0" borderId="0" xfId="0" applyNumberFormat="1" applyFont="1" applyFill="1" applyProtection="1"/>
    <xf numFmtId="9" fontId="3" fillId="0" borderId="0" xfId="0" applyNumberFormat="1" applyFont="1" applyProtection="1"/>
    <xf numFmtId="2" fontId="3" fillId="0" borderId="0" xfId="0" applyNumberFormat="1" applyFont="1" applyProtection="1"/>
    <xf numFmtId="166" fontId="3" fillId="0" borderId="0" xfId="0" quotePrefix="1" applyNumberFormat="1" applyFont="1" applyAlignment="1" applyProtection="1">
      <alignment horizontal="left"/>
    </xf>
    <xf numFmtId="0" fontId="3" fillId="0" borderId="0" xfId="0" applyNumberFormat="1" applyFont="1" applyProtection="1"/>
    <xf numFmtId="3" fontId="3" fillId="0" borderId="0" xfId="0" applyNumberFormat="1" applyFont="1" applyFill="1" applyProtection="1"/>
    <xf numFmtId="165" fontId="3" fillId="0" borderId="0" xfId="0" quotePrefix="1" applyNumberFormat="1" applyFont="1" applyProtection="1"/>
    <xf numFmtId="0" fontId="1" fillId="0" borderId="0" xfId="9" applyProtection="1">
      <protection locked="0"/>
    </xf>
    <xf numFmtId="0" fontId="6" fillId="0" borderId="0" xfId="9" applyFont="1" applyFill="1" applyBorder="1" applyAlignment="1" applyProtection="1">
      <alignment horizontal="left" vertical="center"/>
      <protection locked="0"/>
    </xf>
    <xf numFmtId="0" fontId="6" fillId="0" borderId="0" xfId="9" applyFont="1" applyFill="1" applyBorder="1" applyAlignment="1" applyProtection="1">
      <alignment horizontal="right" vertical="center"/>
      <protection locked="0"/>
    </xf>
    <xf numFmtId="0" fontId="1" fillId="0" borderId="0" xfId="9" applyFill="1" applyBorder="1" applyProtection="1">
      <protection locked="0"/>
    </xf>
    <xf numFmtId="0" fontId="1" fillId="4" borderId="6" xfId="9" applyFill="1" applyBorder="1" applyProtection="1">
      <protection locked="0"/>
    </xf>
    <xf numFmtId="0" fontId="1" fillId="4" borderId="7" xfId="9" applyFill="1" applyBorder="1" applyProtection="1">
      <protection locked="0"/>
    </xf>
    <xf numFmtId="0" fontId="1" fillId="4" borderId="4" xfId="9" applyFill="1" applyBorder="1" applyProtection="1">
      <protection locked="0"/>
    </xf>
    <xf numFmtId="0" fontId="1" fillId="6" borderId="6" xfId="9" applyFill="1" applyBorder="1" applyProtection="1">
      <protection locked="0"/>
    </xf>
    <xf numFmtId="0" fontId="1" fillId="6" borderId="7" xfId="9" applyFill="1" applyBorder="1" applyProtection="1">
      <protection locked="0"/>
    </xf>
    <xf numFmtId="0" fontId="8" fillId="6" borderId="7" xfId="9" applyFont="1" applyFill="1" applyBorder="1" applyProtection="1">
      <protection locked="0"/>
    </xf>
    <xf numFmtId="0" fontId="1" fillId="6" borderId="4" xfId="9" applyFill="1" applyBorder="1" applyProtection="1">
      <protection locked="0"/>
    </xf>
    <xf numFmtId="0" fontId="10" fillId="4" borderId="0" xfId="9" applyFont="1" applyFill="1" applyBorder="1" applyProtection="1">
      <protection locked="0"/>
    </xf>
    <xf numFmtId="0" fontId="9" fillId="4" borderId="2" xfId="9" applyFont="1" applyFill="1" applyBorder="1" applyAlignment="1" applyProtection="1">
      <alignment vertical="center"/>
      <protection locked="0"/>
    </xf>
    <xf numFmtId="167" fontId="9" fillId="4" borderId="2" xfId="9" applyNumberFormat="1" applyFont="1" applyFill="1" applyBorder="1" applyAlignment="1" applyProtection="1">
      <alignment vertical="center"/>
      <protection locked="0"/>
    </xf>
    <xf numFmtId="0" fontId="9" fillId="6" borderId="8" xfId="9" applyFont="1" applyFill="1" applyBorder="1" applyAlignment="1" applyProtection="1">
      <alignment vertical="center"/>
      <protection locked="0"/>
    </xf>
    <xf numFmtId="0" fontId="10" fillId="6" borderId="0" xfId="9" applyFont="1" applyFill="1" applyBorder="1" applyProtection="1">
      <protection locked="0"/>
    </xf>
    <xf numFmtId="0" fontId="9" fillId="6" borderId="0" xfId="9" applyFont="1" applyFill="1" applyBorder="1" applyAlignment="1" applyProtection="1">
      <alignment horizontal="left" vertical="center"/>
      <protection locked="0"/>
    </xf>
    <xf numFmtId="0" fontId="9" fillId="7" borderId="11" xfId="9" applyFont="1" applyFill="1" applyBorder="1" applyAlignment="1" applyProtection="1">
      <alignment vertical="center"/>
      <protection locked="0"/>
    </xf>
    <xf numFmtId="3" fontId="9" fillId="6" borderId="2" xfId="9" applyNumberFormat="1" applyFont="1" applyFill="1" applyBorder="1" applyAlignment="1" applyProtection="1">
      <alignment vertical="center"/>
      <protection locked="0"/>
    </xf>
    <xf numFmtId="0" fontId="9" fillId="4" borderId="8" xfId="9" applyFont="1" applyFill="1" applyBorder="1" applyAlignment="1" applyProtection="1">
      <alignment vertical="center"/>
      <protection locked="0"/>
    </xf>
    <xf numFmtId="0" fontId="1" fillId="4" borderId="2" xfId="9" applyFill="1" applyBorder="1" applyProtection="1">
      <protection locked="0"/>
    </xf>
    <xf numFmtId="0" fontId="9" fillId="6" borderId="0" xfId="9" applyFont="1" applyFill="1" applyBorder="1" applyAlignment="1" applyProtection="1">
      <alignment vertical="center"/>
      <protection locked="0"/>
    </xf>
    <xf numFmtId="0" fontId="9" fillId="7" borderId="6" xfId="9" applyFont="1" applyFill="1" applyBorder="1" applyAlignment="1" applyProtection="1">
      <alignment horizontal="right" vertical="center"/>
      <protection locked="0"/>
    </xf>
    <xf numFmtId="0" fontId="9" fillId="7" borderId="7" xfId="9" applyFont="1" applyFill="1" applyBorder="1" applyAlignment="1" applyProtection="1">
      <alignment horizontal="left" vertical="center"/>
      <protection locked="0"/>
    </xf>
    <xf numFmtId="0" fontId="10" fillId="7" borderId="4" xfId="9" applyFont="1" applyFill="1" applyBorder="1" applyProtection="1">
      <protection locked="0"/>
    </xf>
    <xf numFmtId="0" fontId="9" fillId="6" borderId="2" xfId="9" applyFont="1" applyFill="1" applyBorder="1" applyAlignment="1" applyProtection="1">
      <alignment vertical="center"/>
      <protection locked="0"/>
    </xf>
    <xf numFmtId="0" fontId="9" fillId="7" borderId="8" xfId="9" applyFont="1" applyFill="1" applyBorder="1" applyAlignment="1" applyProtection="1">
      <alignment horizontal="right" vertical="center"/>
      <protection locked="0"/>
    </xf>
    <xf numFmtId="0" fontId="9" fillId="7" borderId="0" xfId="9" applyFont="1" applyFill="1" applyBorder="1" applyAlignment="1" applyProtection="1">
      <alignment horizontal="left" vertical="center"/>
      <protection locked="0"/>
    </xf>
    <xf numFmtId="0" fontId="10" fillId="7" borderId="2" xfId="9" applyFont="1" applyFill="1" applyBorder="1" applyProtection="1">
      <protection locked="0"/>
    </xf>
    <xf numFmtId="168" fontId="9" fillId="6" borderId="2" xfId="9" applyNumberFormat="1" applyFont="1" applyFill="1" applyBorder="1" applyAlignment="1" applyProtection="1">
      <alignment vertical="center"/>
      <protection locked="0"/>
    </xf>
    <xf numFmtId="0" fontId="9" fillId="7" borderId="9" xfId="9" applyFont="1" applyFill="1" applyBorder="1" applyAlignment="1" applyProtection="1">
      <alignment horizontal="right" vertical="center"/>
      <protection locked="0"/>
    </xf>
    <xf numFmtId="0" fontId="9" fillId="7" borderId="10" xfId="9" applyFont="1" applyFill="1" applyBorder="1" applyAlignment="1" applyProtection="1">
      <alignment horizontal="left" vertical="center"/>
      <protection locked="0"/>
    </xf>
    <xf numFmtId="0" fontId="10" fillId="7" borderId="5" xfId="9" applyFont="1" applyFill="1" applyBorder="1" applyProtection="1">
      <protection locked="0"/>
    </xf>
    <xf numFmtId="0" fontId="1" fillId="6" borderId="8" xfId="9" applyFill="1" applyBorder="1" applyProtection="1">
      <protection locked="0"/>
    </xf>
    <xf numFmtId="0" fontId="9" fillId="6" borderId="0" xfId="9" applyFont="1" applyFill="1" applyBorder="1" applyAlignment="1" applyProtection="1">
      <alignment vertical="top"/>
      <protection locked="0"/>
    </xf>
    <xf numFmtId="0" fontId="1" fillId="6" borderId="2" xfId="9" applyFill="1" applyBorder="1" applyProtection="1">
      <protection locked="0"/>
    </xf>
    <xf numFmtId="0" fontId="1" fillId="4" borderId="8" xfId="9" applyFill="1" applyBorder="1" applyProtection="1">
      <protection locked="0"/>
    </xf>
    <xf numFmtId="0" fontId="1" fillId="0" borderId="0" xfId="9" applyFill="1" applyProtection="1">
      <protection locked="0"/>
    </xf>
    <xf numFmtId="0" fontId="5" fillId="4" borderId="0" xfId="9" applyFont="1" applyFill="1" applyBorder="1" applyAlignment="1" applyProtection="1">
      <alignment vertical="center"/>
      <protection locked="0"/>
    </xf>
    <xf numFmtId="0" fontId="5" fillId="4" borderId="0" xfId="9" applyFont="1" applyFill="1" applyBorder="1" applyProtection="1">
      <protection locked="0"/>
    </xf>
    <xf numFmtId="0" fontId="1" fillId="4" borderId="9" xfId="9" applyFill="1" applyBorder="1" applyProtection="1">
      <protection locked="0"/>
    </xf>
    <xf numFmtId="0" fontId="1" fillId="4" borderId="10" xfId="9" applyFill="1" applyBorder="1" applyProtection="1">
      <protection locked="0"/>
    </xf>
    <xf numFmtId="0" fontId="1" fillId="4" borderId="5" xfId="9" applyFill="1" applyBorder="1" applyProtection="1">
      <protection locked="0"/>
    </xf>
    <xf numFmtId="0" fontId="1" fillId="6" borderId="9" xfId="9" applyFill="1" applyBorder="1" applyProtection="1">
      <protection locked="0"/>
    </xf>
    <xf numFmtId="0" fontId="1" fillId="6" borderId="10" xfId="9" applyFill="1" applyBorder="1" applyProtection="1">
      <protection locked="0"/>
    </xf>
    <xf numFmtId="0" fontId="1" fillId="6" borderId="5" xfId="9" applyFill="1" applyBorder="1" applyProtection="1">
      <protection locked="0"/>
    </xf>
    <xf numFmtId="169" fontId="9" fillId="5" borderId="3" xfId="9" applyNumberFormat="1" applyFont="1" applyFill="1" applyBorder="1" applyAlignment="1" applyProtection="1">
      <alignment vertical="center"/>
    </xf>
    <xf numFmtId="0" fontId="9" fillId="4" borderId="8" xfId="9" applyFont="1" applyFill="1" applyBorder="1" applyAlignment="1" applyProtection="1">
      <alignment vertical="center"/>
      <protection locked="0"/>
    </xf>
    <xf numFmtId="0" fontId="9" fillId="4" borderId="0" xfId="9" applyFont="1" applyFill="1" applyBorder="1" applyAlignment="1" applyProtection="1">
      <alignment vertical="center"/>
      <protection locked="0"/>
    </xf>
    <xf numFmtId="0" fontId="9" fillId="4" borderId="2" xfId="9" applyFont="1" applyFill="1" applyBorder="1" applyAlignment="1" applyProtection="1">
      <alignment vertical="center"/>
      <protection locked="0"/>
    </xf>
    <xf numFmtId="0" fontId="6" fillId="2" borderId="0" xfId="9" applyFont="1" applyFill="1" applyProtection="1">
      <protection locked="0"/>
    </xf>
    <xf numFmtId="167" fontId="9" fillId="5" borderId="3" xfId="9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2" fillId="0" borderId="0" xfId="0" applyFont="1"/>
  </cellXfs>
  <cellStyles count="10">
    <cellStyle name="Comma" xfId="8" builtinId="3"/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Surcharge Factor Predictor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54647119887215"/>
          <c:y val="0.14793634266791064"/>
          <c:w val="0.6385622331179085"/>
          <c:h val="0.74266449452439265"/>
        </c:manualLayout>
      </c:layout>
      <c:barChart>
        <c:barDir val="col"/>
        <c:grouping val="clustered"/>
        <c:varyColors val="0"/>
        <c:ser>
          <c:idx val="1"/>
          <c:order val="0"/>
          <c:tx>
            <c:v>Actual S. Factor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'Surcharge Calculator'!$D$5</c:f>
              <c:numCache>
                <c:formatCode>"$"#,##0.0000</c:formatCode>
                <c:ptCount val="1"/>
                <c:pt idx="0">
                  <c:v>31.9495</c:v>
                </c:pt>
              </c:numCache>
            </c:numRef>
          </c:val>
        </c:ser>
        <c:ser>
          <c:idx val="0"/>
          <c:order val="1"/>
          <c:tx>
            <c:v>Desired S. Factor</c:v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'Surcharge Calculator'!$B$12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'Surcharge Calculator'!$I$5</c:f>
              <c:numCache>
                <c:formatCode>"$"#,##0.0000</c:formatCode>
                <c:ptCount val="1"/>
                <c:pt idx="0">
                  <c:v>18.3035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997800"/>
        <c:axId val="206163160"/>
      </c:barChart>
      <c:catAx>
        <c:axId val="20599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06163160"/>
        <c:crosses val="autoZero"/>
        <c:auto val="1"/>
        <c:lblAlgn val="ctr"/>
        <c:lblOffset val="100"/>
        <c:noMultiLvlLbl val="0"/>
      </c:catAx>
      <c:valAx>
        <c:axId val="206163160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205997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7829510441679"/>
          <c:y val="0.3355656983659715"/>
          <c:w val="0.22723040054775773"/>
          <c:h val="0.314810637601035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Annual</a:t>
            </a:r>
            <a:r>
              <a:rPr lang="en-US" sz="1400" baseline="0"/>
              <a:t> Surcharge Predictor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290278970349156"/>
          <c:y val="0.1961657764807371"/>
          <c:w val="0.57940430300040802"/>
          <c:h val="0.75207422498761078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Annual Surcharge</c:v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'Surcharge Calculator'!$N$8</c:f>
              <c:numCache>
                <c:formatCode>"$"#,##0</c:formatCode>
                <c:ptCount val="1"/>
                <c:pt idx="0">
                  <c:v>384119.02665966382</c:v>
                </c:pt>
              </c:numCache>
            </c:numRef>
          </c:val>
        </c:ser>
        <c:ser>
          <c:idx val="1"/>
          <c:order val="1"/>
          <c:tx>
            <c:v>Desired Annual Surcharge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'Surcharge Calculator'!$R$8</c:f>
              <c:numCache>
                <c:formatCode>"$"#,##0</c:formatCode>
                <c:ptCount val="1"/>
                <c:pt idx="0">
                  <c:v>257687.13214285712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213688"/>
        <c:axId val="206969552"/>
      </c:barChart>
      <c:catAx>
        <c:axId val="20621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06969552"/>
        <c:crosses val="autoZero"/>
        <c:auto val="1"/>
        <c:lblAlgn val="ctr"/>
        <c:lblOffset val="100"/>
        <c:noMultiLvlLbl val="0"/>
      </c:catAx>
      <c:valAx>
        <c:axId val="20696955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206213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69553196801898"/>
          <c:y val="0.24547602978199198"/>
          <c:w val="0.21670679796115991"/>
          <c:h val="0.65345373786318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Scroll" dx="15" fmlaLink="$G$7" horiz="1" inc="10" max="5000" page="10" val="3375"/>
</file>

<file path=xl/ctrlProps/ctrlProp2.xml><?xml version="1.0" encoding="utf-8"?>
<formControlPr xmlns="http://schemas.microsoft.com/office/spreadsheetml/2009/9/main" objectType="Scroll" dx="15" fmlaLink="$G$8" horiz="1" inc="10" max="6000" page="10" val="2322"/>
</file>

<file path=xl/ctrlProps/ctrlProp3.xml><?xml version="1.0" encoding="utf-8"?>
<formControlPr xmlns="http://schemas.microsoft.com/office/spreadsheetml/2009/9/main" objectType="Scroll" dx="15" fmlaLink="$G$9" horiz="1" inc="5" max="100" page="10" val="32"/>
</file>

<file path=xl/ctrlProps/ctrlProp4.xml><?xml version="1.0" encoding="utf-8"?>
<formControlPr xmlns="http://schemas.microsoft.com/office/spreadsheetml/2009/9/main" objectType="Scroll" dx="15" fmlaLink="$R$5" horiz="1" inc="10" max="5000" page="10" val="5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10</xdr:row>
      <xdr:rowOff>0</xdr:rowOff>
    </xdr:from>
    <xdr:to>
      <xdr:col>10</xdr:col>
      <xdr:colOff>19049</xdr:colOff>
      <xdr:row>23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9</xdr:row>
      <xdr:rowOff>180974</xdr:rowOff>
    </xdr:from>
    <xdr:to>
      <xdr:col>19</xdr:col>
      <xdr:colOff>219075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6</xdr:row>
          <xdr:rowOff>85725</xdr:rowOff>
        </xdr:from>
        <xdr:to>
          <xdr:col>8</xdr:col>
          <xdr:colOff>238125</xdr:colOff>
          <xdr:row>6</xdr:row>
          <xdr:rowOff>238125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7</xdr:row>
          <xdr:rowOff>85725</xdr:rowOff>
        </xdr:from>
        <xdr:to>
          <xdr:col>8</xdr:col>
          <xdr:colOff>238125</xdr:colOff>
          <xdr:row>7</xdr:row>
          <xdr:rowOff>238125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8</xdr:row>
          <xdr:rowOff>76200</xdr:rowOff>
        </xdr:from>
        <xdr:to>
          <xdr:col>8</xdr:col>
          <xdr:colOff>238125</xdr:colOff>
          <xdr:row>8</xdr:row>
          <xdr:rowOff>228600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</xdr:row>
          <xdr:rowOff>47625</xdr:rowOff>
        </xdr:from>
        <xdr:to>
          <xdr:col>19</xdr:col>
          <xdr:colOff>276225</xdr:colOff>
          <xdr:row>4</xdr:row>
          <xdr:rowOff>228600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D11" sqref="D11"/>
    </sheetView>
  </sheetViews>
  <sheetFormatPr defaultRowHeight="15" x14ac:dyDescent="0.2"/>
  <cols>
    <col min="2" max="2" width="55.21875" customWidth="1"/>
  </cols>
  <sheetData>
    <row r="1" spans="1:2" x14ac:dyDescent="0.2">
      <c r="A1" t="s">
        <v>61</v>
      </c>
      <c r="B1" t="s">
        <v>62</v>
      </c>
    </row>
    <row r="3" spans="1:2" ht="30" x14ac:dyDescent="0.2">
      <c r="A3" s="97" t="s">
        <v>63</v>
      </c>
      <c r="B3" s="96" t="s">
        <v>67</v>
      </c>
    </row>
    <row r="4" spans="1:2" x14ac:dyDescent="0.2">
      <c r="B4" t="s">
        <v>64</v>
      </c>
    </row>
    <row r="5" spans="1:2" ht="30" x14ac:dyDescent="0.2">
      <c r="B5" s="96" t="s">
        <v>68</v>
      </c>
    </row>
    <row r="11" spans="1:2" ht="30" x14ac:dyDescent="0.2">
      <c r="A11" t="s">
        <v>65</v>
      </c>
      <c r="B11" s="96" t="s">
        <v>66</v>
      </c>
    </row>
    <row r="17" spans="2:2" ht="33" x14ac:dyDescent="0.45">
      <c r="B17" s="98" t="s">
        <v>69</v>
      </c>
    </row>
    <row r="18" spans="2:2" ht="33" x14ac:dyDescent="0.45">
      <c r="B18" s="98" t="s">
        <v>70</v>
      </c>
    </row>
  </sheetData>
  <sheetProtection algorithmName="SHA-512" hashValue="yrAZAYfm/fUykrYKz0TPYFnfHTuZW03QR/9SM1f1rzK6O/8+suJUnWx6ZxaFfyxGS/3MO4I7QH8Fs3ajtDBVAw==" saltValue="EXAcbXJPuLxJ3qKrd0vgKQ==" spinCount="100000" sheet="1" objects="1" scenario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opLeftCell="A10" workbookViewId="0">
      <selection activeCell="D20" sqref="D20"/>
    </sheetView>
  </sheetViews>
  <sheetFormatPr defaultColWidth="16.109375" defaultRowHeight="12.75" x14ac:dyDescent="0.2"/>
  <cols>
    <col min="1" max="2" width="11.6640625" style="29" customWidth="1"/>
    <col min="3" max="3" width="10.6640625" style="29" customWidth="1"/>
    <col min="4" max="4" width="11.6640625" style="29" customWidth="1"/>
    <col min="5" max="6" width="10.6640625" style="29" customWidth="1"/>
    <col min="7" max="8" width="11.6640625" style="29" customWidth="1"/>
    <col min="9" max="9" width="10.6640625" style="29" customWidth="1"/>
    <col min="10" max="10" width="10.6640625" style="30" customWidth="1"/>
    <col min="11" max="12" width="11.6640625" style="29" customWidth="1"/>
    <col min="13" max="16" width="16.109375" style="29" customWidth="1"/>
    <col min="17" max="23" width="15.6640625" style="29" customWidth="1"/>
    <col min="24" max="32" width="16.109375" style="29" customWidth="1"/>
    <col min="33" max="33" width="15.6640625" style="29" customWidth="1"/>
    <col min="34" max="35" width="16.109375" style="29" customWidth="1"/>
    <col min="36" max="37" width="15.6640625" style="29" customWidth="1"/>
    <col min="38" max="16384" width="16.109375" style="29"/>
  </cols>
  <sheetData>
    <row r="1" spans="1:33" x14ac:dyDescent="0.2">
      <c r="A1" s="29" t="s">
        <v>0</v>
      </c>
    </row>
    <row r="3" spans="1:33" x14ac:dyDescent="0.2">
      <c r="A3" s="29" t="s">
        <v>1</v>
      </c>
      <c r="C3" s="29" t="s">
        <v>2</v>
      </c>
      <c r="E3" s="29" t="s">
        <v>3</v>
      </c>
      <c r="G3" s="29" t="s">
        <v>4</v>
      </c>
      <c r="H3" s="29" t="s">
        <v>5</v>
      </c>
      <c r="I3" s="29" t="s">
        <v>6</v>
      </c>
      <c r="K3" s="29" t="s">
        <v>4</v>
      </c>
    </row>
    <row r="5" spans="1:33" x14ac:dyDescent="0.2">
      <c r="A5" s="29" t="s">
        <v>7</v>
      </c>
      <c r="B5" s="29">
        <v>234</v>
      </c>
      <c r="C5" s="29">
        <v>243</v>
      </c>
      <c r="D5" s="29">
        <v>253</v>
      </c>
      <c r="E5" s="29">
        <v>263</v>
      </c>
      <c r="F5" s="29">
        <v>285</v>
      </c>
      <c r="G5" s="29" t="s">
        <v>5</v>
      </c>
    </row>
    <row r="6" spans="1:33" x14ac:dyDescent="0.2">
      <c r="A6" s="29" t="s">
        <v>8</v>
      </c>
    </row>
    <row r="8" spans="1:33" x14ac:dyDescent="0.2">
      <c r="A8" s="29" t="s">
        <v>9</v>
      </c>
      <c r="B8" s="29" t="s">
        <v>55</v>
      </c>
      <c r="G8" s="29" t="s">
        <v>10</v>
      </c>
      <c r="I8" s="31"/>
    </row>
    <row r="9" spans="1:33" x14ac:dyDescent="0.2">
      <c r="A9" s="29" t="s">
        <v>11</v>
      </c>
      <c r="G9" s="29" t="s">
        <v>44</v>
      </c>
      <c r="I9" s="31"/>
    </row>
    <row r="10" spans="1:33" x14ac:dyDescent="0.2">
      <c r="A10" s="29" t="s">
        <v>12</v>
      </c>
    </row>
    <row r="11" spans="1:33" x14ac:dyDescent="0.2">
      <c r="A11" s="29" t="s">
        <v>13</v>
      </c>
    </row>
    <row r="12" spans="1:33" x14ac:dyDescent="0.2">
      <c r="A12" s="29" t="s">
        <v>14</v>
      </c>
      <c r="AG12" s="29">
        <f>IF(AE18&gt;AE23,(TRUNC(AE23)-TRUNC(AE18)+24),(TRUNC(AE18)-TRUNC(AE23)+24))</f>
        <v>24</v>
      </c>
    </row>
    <row r="13" spans="1:33" x14ac:dyDescent="0.2">
      <c r="O13" s="29" t="s">
        <v>15</v>
      </c>
    </row>
    <row r="14" spans="1:33" x14ac:dyDescent="0.2">
      <c r="B14" s="32" t="s">
        <v>16</v>
      </c>
      <c r="C14" s="32"/>
      <c r="D14" s="32" t="s">
        <v>17</v>
      </c>
      <c r="E14" s="32"/>
      <c r="F14" s="32"/>
      <c r="G14" s="32"/>
      <c r="H14" s="32"/>
      <c r="I14" s="32"/>
      <c r="J14" s="33"/>
      <c r="K14" s="32"/>
      <c r="L14" s="32"/>
    </row>
    <row r="15" spans="1:33" x14ac:dyDescent="0.2">
      <c r="B15" s="32" t="s">
        <v>18</v>
      </c>
      <c r="C15" s="32" t="s">
        <v>19</v>
      </c>
      <c r="D15" s="32" t="s">
        <v>18</v>
      </c>
      <c r="E15" s="32" t="s">
        <v>20</v>
      </c>
      <c r="F15" s="32" t="s">
        <v>20</v>
      </c>
      <c r="G15" s="32" t="s">
        <v>21</v>
      </c>
      <c r="H15" s="32" t="s">
        <v>21</v>
      </c>
      <c r="I15" s="32" t="s">
        <v>22</v>
      </c>
      <c r="J15" s="33" t="s">
        <v>22</v>
      </c>
      <c r="K15" s="32" t="s">
        <v>23</v>
      </c>
      <c r="L15" s="32" t="s">
        <v>24</v>
      </c>
    </row>
    <row r="16" spans="1:33" x14ac:dyDescent="0.2">
      <c r="A16" s="29" t="s">
        <v>4</v>
      </c>
      <c r="B16" s="32" t="s">
        <v>25</v>
      </c>
      <c r="C16" s="32" t="s">
        <v>26</v>
      </c>
      <c r="D16" s="32" t="s">
        <v>25</v>
      </c>
      <c r="E16" s="32" t="s">
        <v>27</v>
      </c>
      <c r="F16" s="32" t="s">
        <v>28</v>
      </c>
      <c r="G16" s="32" t="s">
        <v>27</v>
      </c>
      <c r="H16" s="32" t="s">
        <v>28</v>
      </c>
      <c r="I16" s="32" t="s">
        <v>27</v>
      </c>
      <c r="J16" s="33" t="s">
        <v>28</v>
      </c>
      <c r="K16" s="32" t="s">
        <v>27</v>
      </c>
      <c r="L16" s="32" t="s">
        <v>29</v>
      </c>
      <c r="O16" s="29" t="s">
        <v>30</v>
      </c>
      <c r="P16" s="29" t="s">
        <v>31</v>
      </c>
    </row>
    <row r="17" spans="1:37" x14ac:dyDescent="0.2">
      <c r="A17" s="34" t="s">
        <v>32</v>
      </c>
      <c r="B17" s="34" t="s">
        <v>32</v>
      </c>
      <c r="C17" s="34" t="s">
        <v>33</v>
      </c>
      <c r="D17" s="34" t="s">
        <v>32</v>
      </c>
      <c r="E17" s="34" t="s">
        <v>33</v>
      </c>
      <c r="F17" s="34" t="s">
        <v>33</v>
      </c>
      <c r="G17" s="34" t="s">
        <v>32</v>
      </c>
      <c r="H17" s="34" t="s">
        <v>32</v>
      </c>
      <c r="I17" s="34" t="s">
        <v>33</v>
      </c>
      <c r="J17" s="35" t="s">
        <v>33</v>
      </c>
      <c r="K17" s="34" t="s">
        <v>32</v>
      </c>
      <c r="L17" s="34" t="s">
        <v>32</v>
      </c>
    </row>
    <row r="18" spans="1:37" x14ac:dyDescent="0.2">
      <c r="A18" s="36"/>
      <c r="B18" s="30">
        <f>(((D18/1000000)/C18)*24)*1000000</f>
        <v>34466</v>
      </c>
      <c r="C18" s="37">
        <v>24</v>
      </c>
      <c r="D18" s="27">
        <v>34466</v>
      </c>
      <c r="E18" s="27">
        <v>2385</v>
      </c>
      <c r="F18" s="30">
        <f>ROUND(((D18/1000000)*E18*8.34),0)</f>
        <v>686</v>
      </c>
      <c r="G18" s="27">
        <v>6872</v>
      </c>
      <c r="H18" s="30">
        <f>ROUND(((D18/1000000)*G18*8.34),0)</f>
        <v>1975</v>
      </c>
      <c r="I18" s="28">
        <v>114.5</v>
      </c>
      <c r="J18" s="30">
        <f>ROUND(((D18/1000000)*I18*8.34),0)</f>
        <v>33</v>
      </c>
      <c r="K18" s="27">
        <v>11520</v>
      </c>
      <c r="L18" s="38">
        <f>G18/K18</f>
        <v>0.59652777777777777</v>
      </c>
      <c r="O18" s="29">
        <v>1110</v>
      </c>
      <c r="P18" s="29">
        <v>1130</v>
      </c>
      <c r="AE18" s="29">
        <f>O18/100</f>
        <v>11.1</v>
      </c>
      <c r="AH18" s="39">
        <f t="shared" ref="AH18:AH23" si="0">AE18-TRUNC(AE18)</f>
        <v>9.9999999999999645E-2</v>
      </c>
      <c r="AI18" s="39">
        <f t="shared" ref="AI18:AI23" si="1">AH18*1.6666666</f>
        <v>0.16666665999999941</v>
      </c>
      <c r="AJ18" s="39">
        <f t="shared" ref="AJ18:AJ23" si="2">AI18+TRUNC(AE18)</f>
        <v>11.166666659999999</v>
      </c>
      <c r="AK18" s="39">
        <f>AJ23-AJ18+24</f>
        <v>24.333333320000001</v>
      </c>
    </row>
    <row r="19" spans="1:37" x14ac:dyDescent="0.2">
      <c r="A19" s="36"/>
      <c r="B19" s="30">
        <f>(((D19/1000000)/C19)*24)*1000000</f>
        <v>36827</v>
      </c>
      <c r="C19" s="37">
        <v>24</v>
      </c>
      <c r="D19" s="27">
        <v>36827</v>
      </c>
      <c r="E19" s="27">
        <v>1140</v>
      </c>
      <c r="F19" s="30">
        <f>ROUND(((D19/1000000)*E19*8.34),0)</f>
        <v>350</v>
      </c>
      <c r="G19" s="27">
        <v>3148</v>
      </c>
      <c r="H19" s="30">
        <f>ROUND(((D19/1000000)*G19*8.34),0)</f>
        <v>967</v>
      </c>
      <c r="I19" s="28">
        <v>53.77</v>
      </c>
      <c r="J19" s="30">
        <f>ROUND(((D19/1000000)*I19*8.34),0)</f>
        <v>17</v>
      </c>
      <c r="K19" s="27">
        <v>5160</v>
      </c>
      <c r="L19" s="38">
        <f>G19/K19</f>
        <v>0.610077519379845</v>
      </c>
      <c r="O19" s="29">
        <v>1135</v>
      </c>
      <c r="P19" s="29">
        <v>1045</v>
      </c>
      <c r="AE19" s="29">
        <f>O19/100</f>
        <v>11.35</v>
      </c>
      <c r="AH19" s="39">
        <f t="shared" si="0"/>
        <v>0.34999999999999964</v>
      </c>
      <c r="AI19" s="39">
        <f t="shared" si="1"/>
        <v>0.58333330999999944</v>
      </c>
      <c r="AJ19" s="39">
        <f t="shared" si="2"/>
        <v>11.583333309999999</v>
      </c>
      <c r="AK19" s="39">
        <f>AJ24-AJ19+24</f>
        <v>23.166666660000001</v>
      </c>
    </row>
    <row r="20" spans="1:37" x14ac:dyDescent="0.2">
      <c r="A20" s="36"/>
      <c r="B20" s="30">
        <f>(((D20/1000000)/C20)*24)*1000000</f>
        <v>33268</v>
      </c>
      <c r="C20" s="37">
        <v>24</v>
      </c>
      <c r="D20" s="27">
        <v>33268</v>
      </c>
      <c r="E20" s="27">
        <v>1505</v>
      </c>
      <c r="F20" s="30">
        <f>ROUND(((D20/1000000)*E20*8.34),0)</f>
        <v>418</v>
      </c>
      <c r="G20" s="27">
        <v>5839</v>
      </c>
      <c r="H20" s="30">
        <f>ROUND(((D20/1000000)*G20*8.34),0)</f>
        <v>1620</v>
      </c>
      <c r="I20" s="28">
        <v>76.44</v>
      </c>
      <c r="J20" s="30">
        <f>ROUND(((D20/1000000)*I20*8.34),0)</f>
        <v>21</v>
      </c>
      <c r="K20" s="27">
        <v>8560</v>
      </c>
      <c r="L20" s="38">
        <f>G20/K20</f>
        <v>0.68212616822429906</v>
      </c>
      <c r="O20" s="29">
        <v>1050</v>
      </c>
      <c r="P20" s="29">
        <v>1020</v>
      </c>
      <c r="AE20" s="29">
        <f>O20/100</f>
        <v>10.5</v>
      </c>
      <c r="AH20" s="39">
        <f t="shared" si="0"/>
        <v>0.5</v>
      </c>
      <c r="AI20" s="39">
        <f t="shared" si="1"/>
        <v>0.83333330000000005</v>
      </c>
      <c r="AJ20" s="39">
        <f t="shared" si="2"/>
        <v>10.8333333</v>
      </c>
      <c r="AK20" s="39">
        <f>AJ25-AJ20+24</f>
        <v>23.500000020000002</v>
      </c>
    </row>
    <row r="21" spans="1:37" x14ac:dyDescent="0.2">
      <c r="A21" s="40"/>
      <c r="B21" s="30">
        <f>(((D21/1000000)/C21)*24)*1000000</f>
        <v>30145.000000000004</v>
      </c>
      <c r="C21" s="37">
        <v>24</v>
      </c>
      <c r="D21" s="27">
        <v>30145</v>
      </c>
      <c r="E21" s="27">
        <v>1505</v>
      </c>
      <c r="F21" s="30">
        <f>ROUND(((D21/1000000)*E21*8.34),0)</f>
        <v>378</v>
      </c>
      <c r="G21" s="27">
        <v>3241</v>
      </c>
      <c r="H21" s="30">
        <f>ROUND(((D21/1000000)*G21*8.34),0)</f>
        <v>815</v>
      </c>
      <c r="I21" s="28">
        <v>43.13</v>
      </c>
      <c r="J21" s="30">
        <f>ROUND(((D21/1000000)*I21*8.34),0)</f>
        <v>11</v>
      </c>
      <c r="K21" s="27">
        <v>6780</v>
      </c>
      <c r="L21" s="38">
        <f>G21/K21</f>
        <v>0.47802359882005901</v>
      </c>
      <c r="O21" s="29">
        <v>1025</v>
      </c>
      <c r="P21" s="29">
        <v>1053</v>
      </c>
      <c r="AE21" s="29">
        <f>O21/100</f>
        <v>10.25</v>
      </c>
      <c r="AH21" s="39">
        <f t="shared" si="0"/>
        <v>0.25</v>
      </c>
      <c r="AI21" s="39">
        <f t="shared" si="1"/>
        <v>0.41666665000000003</v>
      </c>
      <c r="AJ21" s="39">
        <f t="shared" si="2"/>
        <v>10.41666665</v>
      </c>
      <c r="AK21" s="39">
        <f>AJ26-AJ21+24</f>
        <v>24.466666648</v>
      </c>
    </row>
    <row r="22" spans="1:37" x14ac:dyDescent="0.2">
      <c r="A22" s="40"/>
      <c r="B22" s="30">
        <f>(((D22/1000000)/C22)*24)*1000000</f>
        <v>37762</v>
      </c>
      <c r="C22" s="37">
        <v>24</v>
      </c>
      <c r="D22" s="27">
        <v>37762</v>
      </c>
      <c r="E22" s="27">
        <v>4780</v>
      </c>
      <c r="F22" s="30">
        <f>ROUND(((D22/1000000)*E22*8.34),0)</f>
        <v>1505</v>
      </c>
      <c r="G22" s="27">
        <v>9330</v>
      </c>
      <c r="H22" s="30">
        <f>ROUND(((D22/1000000)*G22*8.34),0)</f>
        <v>2938</v>
      </c>
      <c r="I22" s="28">
        <v>188.1</v>
      </c>
      <c r="J22" s="30">
        <f>ROUND(((D22/1000000)*I22*8.34),0)</f>
        <v>59</v>
      </c>
      <c r="K22" s="27">
        <v>16000</v>
      </c>
      <c r="L22" s="38">
        <f>G22/K22</f>
        <v>0.583125</v>
      </c>
      <c r="O22" s="29">
        <v>1200</v>
      </c>
      <c r="P22" s="29">
        <v>1130</v>
      </c>
      <c r="AE22" s="29">
        <f>O22/100</f>
        <v>12</v>
      </c>
      <c r="AH22" s="39">
        <f t="shared" si="0"/>
        <v>0</v>
      </c>
      <c r="AI22" s="39">
        <f t="shared" si="1"/>
        <v>0</v>
      </c>
      <c r="AJ22" s="39">
        <f t="shared" si="2"/>
        <v>12</v>
      </c>
      <c r="AK22" s="39">
        <f>AJ27-AJ22+24</f>
        <v>23.499999980000002</v>
      </c>
    </row>
    <row r="23" spans="1:37" x14ac:dyDescent="0.2">
      <c r="B23" s="30"/>
      <c r="C23" s="39"/>
      <c r="D23" s="30"/>
      <c r="E23" s="30"/>
      <c r="F23" s="30"/>
      <c r="G23" s="30"/>
      <c r="H23" s="30"/>
      <c r="I23" s="41"/>
      <c r="K23" s="30"/>
      <c r="L23" s="38"/>
      <c r="AE23" s="29">
        <f>P18/100</f>
        <v>11.3</v>
      </c>
      <c r="AH23" s="39">
        <f t="shared" si="0"/>
        <v>0.30000000000000071</v>
      </c>
      <c r="AI23" s="39">
        <f t="shared" si="1"/>
        <v>0.49999998000000123</v>
      </c>
      <c r="AJ23" s="39">
        <f t="shared" si="2"/>
        <v>11.499999980000002</v>
      </c>
      <c r="AK23" s="39"/>
    </row>
    <row r="24" spans="1:37" x14ac:dyDescent="0.2">
      <c r="A24" s="29" t="s">
        <v>16</v>
      </c>
      <c r="B24" s="30">
        <f>SUM(B18:B22)</f>
        <v>172468</v>
      </c>
      <c r="C24" s="39">
        <f>SUM(C18:C22)</f>
        <v>120</v>
      </c>
      <c r="D24" s="30">
        <f>SUM(D18:D22)</f>
        <v>172468</v>
      </c>
      <c r="E24" s="30"/>
      <c r="F24" s="30">
        <f>SUM(F18:F22)</f>
        <v>3337</v>
      </c>
      <c r="G24" s="30"/>
      <c r="H24" s="30">
        <f>SUM(H18:H22)</f>
        <v>8315</v>
      </c>
      <c r="I24" s="41"/>
      <c r="J24" s="30">
        <f>SUM(J18:J22)</f>
        <v>141</v>
      </c>
      <c r="K24" s="30"/>
      <c r="L24" s="38">
        <f>SUM(L18:L22)/5</f>
        <v>0.58997601284039614</v>
      </c>
      <c r="AE24" s="29">
        <f>P19/100</f>
        <v>10.45</v>
      </c>
      <c r="AH24" s="39">
        <f>AE24-TRUNC(AE24)</f>
        <v>0.44999999999999929</v>
      </c>
      <c r="AI24" s="39">
        <f>AH24*1.6666666</f>
        <v>0.74999996999999885</v>
      </c>
      <c r="AJ24" s="39">
        <f>AI24+TRUNC(AE24)</f>
        <v>10.749999969999999</v>
      </c>
      <c r="AK24" s="39"/>
    </row>
    <row r="25" spans="1:37" x14ac:dyDescent="0.2">
      <c r="B25" s="30"/>
      <c r="C25" s="39"/>
      <c r="D25" s="30"/>
      <c r="E25" s="30"/>
      <c r="F25" s="30"/>
      <c r="G25" s="30"/>
      <c r="H25" s="30"/>
      <c r="I25" s="41"/>
      <c r="AE25" s="29">
        <f>P20/100</f>
        <v>10.199999999999999</v>
      </c>
      <c r="AH25" s="39">
        <f>AE25-TRUNC(AE25)</f>
        <v>0.19999999999999929</v>
      </c>
      <c r="AI25" s="39">
        <f>AH25*1.6666666</f>
        <v>0.33333331999999882</v>
      </c>
      <c r="AJ25" s="39">
        <f>AI25+TRUNC(AE25)</f>
        <v>10.333333319999999</v>
      </c>
      <c r="AK25" s="39"/>
    </row>
    <row r="26" spans="1:37" x14ac:dyDescent="0.2">
      <c r="B26" s="30"/>
      <c r="C26" s="39"/>
      <c r="D26" s="30"/>
      <c r="E26" s="30"/>
      <c r="F26" s="30"/>
      <c r="G26" s="30"/>
      <c r="H26" s="30"/>
      <c r="I26" s="41"/>
      <c r="AE26" s="29">
        <f>P21/100</f>
        <v>10.53</v>
      </c>
      <c r="AH26" s="39">
        <f>AE26-TRUNC(AE26)</f>
        <v>0.52999999999999936</v>
      </c>
      <c r="AI26" s="39">
        <f>AH26*1.6666666</f>
        <v>0.88333329799999905</v>
      </c>
      <c r="AJ26" s="39">
        <f>AI26+TRUNC(AE26)</f>
        <v>10.883333297999998</v>
      </c>
      <c r="AK26" s="39"/>
    </row>
    <row r="27" spans="1:37" x14ac:dyDescent="0.2">
      <c r="A27" s="29" t="s">
        <v>34</v>
      </c>
      <c r="B27" s="30">
        <f>B24/5</f>
        <v>34493.599999999999</v>
      </c>
      <c r="C27" s="39">
        <f>C24/5</f>
        <v>24</v>
      </c>
      <c r="D27" s="30">
        <f>D24/5</f>
        <v>34493.599999999999</v>
      </c>
      <c r="E27" s="30">
        <f>ROUND(((F24/(D24/1000000))/8.34),0)</f>
        <v>2320</v>
      </c>
      <c r="F27" s="30"/>
      <c r="G27" s="30">
        <f>ROUND(((H24/(D24/1000000))/8.34),0)</f>
        <v>5781</v>
      </c>
      <c r="H27" s="30"/>
      <c r="I27" s="41">
        <f>ROUND(((J24/(D24/1000000))/8.34),0)</f>
        <v>98</v>
      </c>
      <c r="AE27" s="29">
        <f>P22/100</f>
        <v>11.3</v>
      </c>
      <c r="AH27" s="39">
        <f>AE27-TRUNC(AE27)</f>
        <v>0.30000000000000071</v>
      </c>
      <c r="AI27" s="39">
        <f>AH27*1.6666666</f>
        <v>0.49999998000000123</v>
      </c>
      <c r="AJ27" s="39">
        <f>AI27+TRUNC(AE27)</f>
        <v>11.499999980000002</v>
      </c>
      <c r="AK27" s="39"/>
    </row>
    <row r="29" spans="1:37" x14ac:dyDescent="0.2">
      <c r="D29" s="29" t="s">
        <v>35</v>
      </c>
      <c r="G29" s="42">
        <f>E27</f>
        <v>2320</v>
      </c>
      <c r="H29" s="29" t="s">
        <v>36</v>
      </c>
      <c r="I29" s="41">
        <f>IF(G29&gt;300,((G29-300)*Rates!B1),(IF(G29&lt;240,((G29-240)*Rates!B1),0)))</f>
        <v>5.5671200000000001</v>
      </c>
    </row>
    <row r="30" spans="1:37" x14ac:dyDescent="0.2">
      <c r="D30" s="29" t="s">
        <v>37</v>
      </c>
      <c r="G30" s="42">
        <f>G27</f>
        <v>5781</v>
      </c>
      <c r="H30" s="29" t="s">
        <v>36</v>
      </c>
      <c r="I30" s="41">
        <f>IF(G30&gt;240,((G30-240)*Rates!B2),(IF(G30&lt;192,((G30-192)*Rates!B2),0)))</f>
        <v>26.081487000000003</v>
      </c>
    </row>
    <row r="31" spans="1:37" x14ac:dyDescent="0.2">
      <c r="D31" s="29" t="s">
        <v>38</v>
      </c>
      <c r="G31" s="42">
        <f>I27</f>
        <v>98</v>
      </c>
      <c r="H31" s="29" t="s">
        <v>36</v>
      </c>
      <c r="I31" s="41">
        <f>IF(G31&gt;25,((G31-25)*Rates!B3),(IF(G31&lt;20,((G31-20)*Rates!B3),0)))</f>
        <v>0.30090600000000001</v>
      </c>
    </row>
    <row r="32" spans="1:37" x14ac:dyDescent="0.2">
      <c r="I32" s="43" t="s">
        <v>33</v>
      </c>
    </row>
    <row r="33" spans="1:10" x14ac:dyDescent="0.2">
      <c r="H33" s="29" t="s">
        <v>39</v>
      </c>
      <c r="I33" s="41">
        <f>IF(SUM(I29:I31)&lt;=0,0,ROUND(SUM(I29:I31),4))</f>
        <v>31.9495</v>
      </c>
      <c r="J33" s="30" t="s">
        <v>40</v>
      </c>
    </row>
    <row r="35" spans="1:10" x14ac:dyDescent="0.2">
      <c r="A35" s="29" t="s">
        <v>41</v>
      </c>
    </row>
    <row r="36" spans="1:10" x14ac:dyDescent="0.2">
      <c r="B36" s="30">
        <f>D24</f>
        <v>172468</v>
      </c>
      <c r="C36" s="29" t="s">
        <v>42</v>
      </c>
    </row>
    <row r="37" spans="1:10" x14ac:dyDescent="0.2">
      <c r="B37" s="30">
        <f>D24/748</f>
        <v>230.57219251336898</v>
      </c>
      <c r="C37" s="29" t="s">
        <v>43</v>
      </c>
    </row>
    <row r="39" spans="1:10" x14ac:dyDescent="0.2">
      <c r="A39" s="29" t="s">
        <v>59</v>
      </c>
    </row>
  </sheetData>
  <sheetProtection algorithmName="SHA-512" hashValue="AvCi9LZcJOaYVzDyKLVDt2GbEZXd1hlmyEIVFjdjZIvGfOQx2I302/oDIU1V8bxQ860sS6NnFdBztEkYxwEP/g==" saltValue="sQTDhu5WAu1NE7G6anHKmA==" spinCount="100000" sheet="1" objects="1" scenarios="1"/>
  <phoneticPr fontId="0" type="noConversion"/>
  <printOptions verticalCentered="1"/>
  <pageMargins left="0.75" right="0.75" top="1.25" bottom="0.75" header="0.75" footer="0"/>
  <pageSetup scale="90" orientation="landscape" r:id="rId1"/>
  <headerFooter>
    <oddHeader>&amp;LSurcharge Calculation Sheet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G7" sqref="G7"/>
    </sheetView>
  </sheetViews>
  <sheetFormatPr defaultRowHeight="15" x14ac:dyDescent="0.25"/>
  <cols>
    <col min="1" max="1" width="5" style="44" customWidth="1"/>
    <col min="2" max="2" width="5.109375" style="44" customWidth="1"/>
    <col min="3" max="3" width="10" style="44" customWidth="1"/>
    <col min="4" max="4" width="7" style="44" customWidth="1"/>
    <col min="5" max="5" width="2.109375" style="44" customWidth="1"/>
    <col min="6" max="6" width="4.6640625" style="44" customWidth="1"/>
    <col min="7" max="7" width="4.44140625" style="44" customWidth="1"/>
    <col min="8" max="8" width="10.21875" style="44" customWidth="1"/>
    <col min="9" max="9" width="5.21875" style="44" customWidth="1"/>
    <col min="10" max="10" width="2.6640625" style="44" customWidth="1"/>
    <col min="11" max="11" width="1.77734375" style="44" customWidth="1"/>
    <col min="12" max="12" width="3.88671875" style="44" customWidth="1"/>
    <col min="13" max="13" width="19.21875" style="44" bestFit="1" customWidth="1"/>
    <col min="14" max="14" width="7.44140625" style="44" customWidth="1"/>
    <col min="15" max="15" width="0.6640625" style="44" hidden="1" customWidth="1"/>
    <col min="16" max="16" width="3" style="44" customWidth="1"/>
    <col min="17" max="17" width="18.88671875" style="44" customWidth="1"/>
    <col min="18" max="18" width="8.88671875" style="44" customWidth="1"/>
    <col min="19" max="19" width="7.6640625" style="44" bestFit="1" customWidth="1"/>
    <col min="20" max="20" width="3.77734375" style="44" customWidth="1"/>
    <col min="21" max="21" width="1.6640625" style="44" customWidth="1"/>
    <col min="22" max="22" width="6.21875" style="44" customWidth="1"/>
    <col min="23" max="23" width="4.6640625" style="44" customWidth="1"/>
    <col min="24" max="24" width="5.77734375" style="44" customWidth="1"/>
    <col min="25" max="16384" width="8.88671875" style="44"/>
  </cols>
  <sheetData>
    <row r="1" spans="1:23" x14ac:dyDescent="0.25">
      <c r="A1" s="94" t="s">
        <v>58</v>
      </c>
      <c r="B1" s="94"/>
      <c r="C1" s="94"/>
      <c r="D1" s="94"/>
      <c r="P1" s="25"/>
    </row>
    <row r="2" spans="1:23" x14ac:dyDescent="0.25">
      <c r="M2" s="45"/>
      <c r="N2" s="46"/>
      <c r="O2" s="47"/>
      <c r="P2" s="25"/>
    </row>
    <row r="3" spans="1:23" x14ac:dyDescent="0.25">
      <c r="P3" s="25"/>
      <c r="W3" s="25"/>
    </row>
    <row r="4" spans="1:23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  <c r="M4" s="51"/>
      <c r="N4" s="52"/>
      <c r="O4" s="52"/>
      <c r="P4" s="53"/>
      <c r="Q4" s="52"/>
      <c r="R4" s="52"/>
      <c r="S4" s="52"/>
      <c r="T4" s="52"/>
      <c r="U4" s="54"/>
      <c r="W4" s="25"/>
    </row>
    <row r="5" spans="1:23" ht="22.5" customHeight="1" x14ac:dyDescent="0.25">
      <c r="A5" s="91" t="s">
        <v>45</v>
      </c>
      <c r="B5" s="92"/>
      <c r="C5" s="93"/>
      <c r="D5" s="17">
        <f>'Sample Co One'!I33</f>
        <v>31.9495</v>
      </c>
      <c r="E5" s="55"/>
      <c r="F5" s="2" t="s">
        <v>46</v>
      </c>
      <c r="G5" s="2"/>
      <c r="H5" s="56"/>
      <c r="I5" s="95">
        <f>IF(SUM(Rates!B12:B14)&lt;=0,0,ROUND(SUM(Rates!B12:B14),4))</f>
        <v>18.3035</v>
      </c>
      <c r="J5" s="95"/>
      <c r="K5" s="57"/>
      <c r="M5" s="58" t="s">
        <v>53</v>
      </c>
      <c r="N5" s="20">
        <f>N7/748</f>
        <v>46.114438502673792</v>
      </c>
      <c r="O5" s="59"/>
      <c r="P5" s="60"/>
      <c r="Q5" s="61" t="s">
        <v>54</v>
      </c>
      <c r="R5" s="8">
        <v>54</v>
      </c>
      <c r="S5" s="9"/>
      <c r="T5" s="10"/>
      <c r="U5" s="62"/>
      <c r="W5" s="25"/>
    </row>
    <row r="6" spans="1:23" ht="4.5" customHeight="1" x14ac:dyDescent="0.25">
      <c r="A6" s="63"/>
      <c r="B6" s="2"/>
      <c r="C6" s="2"/>
      <c r="D6" s="3"/>
      <c r="E6" s="55"/>
      <c r="F6" s="2"/>
      <c r="G6" s="2"/>
      <c r="H6" s="2"/>
      <c r="I6" s="3"/>
      <c r="J6" s="4"/>
      <c r="K6" s="64"/>
      <c r="M6" s="58"/>
      <c r="N6" s="11"/>
      <c r="O6" s="59"/>
      <c r="P6" s="60"/>
      <c r="Q6" s="65"/>
      <c r="R6" s="11"/>
      <c r="S6" s="12"/>
      <c r="T6" s="13"/>
      <c r="U6" s="62"/>
      <c r="W6" s="25"/>
    </row>
    <row r="7" spans="1:23" ht="22.5" customHeight="1" x14ac:dyDescent="0.25">
      <c r="A7" s="63" t="s">
        <v>47</v>
      </c>
      <c r="B7" s="18">
        <f>'Sample Co One'!G29</f>
        <v>2320</v>
      </c>
      <c r="C7" s="2" t="s">
        <v>27</v>
      </c>
      <c r="D7" s="55"/>
      <c r="E7" s="55"/>
      <c r="F7" s="66" t="s">
        <v>47</v>
      </c>
      <c r="G7" s="5">
        <v>3375</v>
      </c>
      <c r="H7" s="67" t="s">
        <v>27</v>
      </c>
      <c r="I7" s="68"/>
      <c r="J7" s="4"/>
      <c r="K7" s="64"/>
      <c r="L7" s="47"/>
      <c r="M7" s="58" t="s">
        <v>52</v>
      </c>
      <c r="N7" s="21">
        <f>'Sample Co One'!B27</f>
        <v>34493.599999999999</v>
      </c>
      <c r="O7" s="59"/>
      <c r="P7" s="60"/>
      <c r="Q7" s="65" t="s">
        <v>60</v>
      </c>
      <c r="R7" s="21">
        <f>R5*748</f>
        <v>40392</v>
      </c>
      <c r="S7" s="12"/>
      <c r="T7" s="14"/>
      <c r="U7" s="69"/>
    </row>
    <row r="8" spans="1:23" ht="22.5" customHeight="1" x14ac:dyDescent="0.25">
      <c r="A8" s="63" t="s">
        <v>48</v>
      </c>
      <c r="B8" s="19">
        <f>'Sample Co One'!G30</f>
        <v>5781</v>
      </c>
      <c r="C8" s="2" t="s">
        <v>27</v>
      </c>
      <c r="D8" s="55"/>
      <c r="E8" s="55"/>
      <c r="F8" s="70" t="s">
        <v>48</v>
      </c>
      <c r="G8" s="6">
        <v>2322</v>
      </c>
      <c r="H8" s="71" t="s">
        <v>27</v>
      </c>
      <c r="I8" s="72"/>
      <c r="J8" s="4"/>
      <c r="K8" s="64"/>
      <c r="L8" s="47"/>
      <c r="M8" s="58" t="s">
        <v>50</v>
      </c>
      <c r="N8" s="22">
        <f>N5*D5*365*(5/7)</f>
        <v>384119.02665966382</v>
      </c>
      <c r="O8" s="59"/>
      <c r="P8" s="59"/>
      <c r="Q8" s="65" t="s">
        <v>51</v>
      </c>
      <c r="R8" s="90">
        <f>I5*R5*365*(5/7)</f>
        <v>257687.13214285712</v>
      </c>
      <c r="S8" s="12"/>
      <c r="T8" s="15"/>
      <c r="U8" s="73"/>
      <c r="V8" s="47"/>
    </row>
    <row r="9" spans="1:23" ht="22.5" customHeight="1" x14ac:dyDescent="0.25">
      <c r="A9" s="63" t="s">
        <v>49</v>
      </c>
      <c r="B9" s="19">
        <f>'Sample Co One'!G31</f>
        <v>98</v>
      </c>
      <c r="C9" s="2" t="s">
        <v>27</v>
      </c>
      <c r="D9" s="55"/>
      <c r="E9" s="55"/>
      <c r="F9" s="74" t="s">
        <v>49</v>
      </c>
      <c r="G9" s="7">
        <v>32</v>
      </c>
      <c r="H9" s="75" t="s">
        <v>27</v>
      </c>
      <c r="I9" s="76"/>
      <c r="J9" s="4"/>
      <c r="K9" s="64"/>
      <c r="L9" s="47"/>
      <c r="M9" s="77"/>
      <c r="N9" s="12"/>
      <c r="O9" s="12"/>
      <c r="P9" s="12"/>
      <c r="Q9" s="78" t="s">
        <v>56</v>
      </c>
      <c r="R9" s="12"/>
      <c r="S9" s="12"/>
      <c r="T9" s="16"/>
      <c r="U9" s="79"/>
      <c r="V9" s="47"/>
    </row>
    <row r="10" spans="1:23" ht="14.25" customHeight="1" x14ac:dyDescent="0.25">
      <c r="A10" s="80"/>
      <c r="B10" s="4"/>
      <c r="C10" s="4"/>
      <c r="D10" s="4"/>
      <c r="E10" s="4"/>
      <c r="F10" s="4"/>
      <c r="G10" s="4"/>
      <c r="H10" s="4"/>
      <c r="I10" s="4"/>
      <c r="J10" s="4"/>
      <c r="K10" s="64"/>
      <c r="L10" s="81"/>
      <c r="M10" s="77"/>
      <c r="N10" s="16"/>
      <c r="O10" s="16"/>
      <c r="P10" s="16"/>
      <c r="Q10" s="16"/>
      <c r="R10" s="16"/>
      <c r="S10" s="16"/>
      <c r="T10" s="16"/>
      <c r="U10" s="79"/>
      <c r="V10" s="81"/>
    </row>
    <row r="11" spans="1:23" x14ac:dyDescent="0.25">
      <c r="A11" s="80"/>
      <c r="B11" s="4"/>
      <c r="C11" s="4"/>
      <c r="D11" s="4"/>
      <c r="E11" s="4"/>
      <c r="F11" s="4"/>
      <c r="G11" s="4"/>
      <c r="H11" s="4"/>
      <c r="I11" s="4"/>
      <c r="J11" s="4"/>
      <c r="K11" s="64"/>
      <c r="L11" s="47"/>
      <c r="M11" s="77"/>
      <c r="N11" s="16"/>
      <c r="O11" s="16"/>
      <c r="P11" s="16"/>
      <c r="Q11" s="16"/>
      <c r="R11" s="16"/>
      <c r="S11" s="16"/>
      <c r="T11" s="16"/>
      <c r="U11" s="79"/>
    </row>
    <row r="12" spans="1:23" x14ac:dyDescent="0.25">
      <c r="A12" s="80"/>
      <c r="B12" s="82">
        <v>1</v>
      </c>
      <c r="C12" s="4"/>
      <c r="D12" s="4"/>
      <c r="E12" s="4"/>
      <c r="F12" s="4"/>
      <c r="G12" s="4"/>
      <c r="H12" s="4"/>
      <c r="I12" s="4"/>
      <c r="J12" s="4"/>
      <c r="K12" s="64"/>
      <c r="M12" s="77"/>
      <c r="N12" s="16"/>
      <c r="O12" s="16"/>
      <c r="P12" s="16"/>
      <c r="Q12" s="16"/>
      <c r="R12" s="16"/>
      <c r="S12" s="16"/>
      <c r="T12" s="16"/>
      <c r="U12" s="79"/>
    </row>
    <row r="13" spans="1:23" x14ac:dyDescent="0.25">
      <c r="A13" s="80"/>
      <c r="B13" s="83"/>
      <c r="C13" s="4"/>
      <c r="D13" s="4"/>
      <c r="E13" s="4"/>
      <c r="F13" s="4"/>
      <c r="G13" s="4"/>
      <c r="H13" s="4"/>
      <c r="I13" s="4"/>
      <c r="J13" s="4"/>
      <c r="K13" s="64"/>
      <c r="L13" s="47"/>
      <c r="M13" s="77"/>
      <c r="N13" s="16"/>
      <c r="O13" s="16"/>
      <c r="P13" s="16"/>
      <c r="Q13" s="16"/>
      <c r="R13" s="16"/>
      <c r="S13" s="16"/>
      <c r="T13" s="16"/>
      <c r="U13" s="79"/>
    </row>
    <row r="14" spans="1:23" x14ac:dyDescent="0.25">
      <c r="A14" s="80"/>
      <c r="B14" s="83"/>
      <c r="C14" s="4"/>
      <c r="D14" s="4"/>
      <c r="E14" s="4"/>
      <c r="F14" s="4"/>
      <c r="G14" s="4"/>
      <c r="H14" s="4"/>
      <c r="I14" s="4"/>
      <c r="J14" s="4"/>
      <c r="K14" s="64"/>
      <c r="L14" s="47"/>
      <c r="M14" s="77"/>
      <c r="N14" s="16"/>
      <c r="O14" s="16"/>
      <c r="P14" s="16"/>
      <c r="Q14" s="16"/>
      <c r="R14" s="16"/>
      <c r="S14" s="16"/>
      <c r="T14" s="16"/>
      <c r="U14" s="79"/>
    </row>
    <row r="15" spans="1:23" x14ac:dyDescent="0.25">
      <c r="A15" s="80"/>
      <c r="B15" s="4"/>
      <c r="C15" s="4"/>
      <c r="D15" s="4"/>
      <c r="E15" s="4"/>
      <c r="F15" s="4"/>
      <c r="G15" s="4"/>
      <c r="H15" s="4"/>
      <c r="I15" s="4"/>
      <c r="J15" s="4"/>
      <c r="K15" s="64"/>
      <c r="L15" s="47"/>
      <c r="M15" s="77"/>
      <c r="N15" s="16"/>
      <c r="O15" s="16"/>
      <c r="P15" s="16"/>
      <c r="Q15" s="16"/>
      <c r="R15" s="16"/>
      <c r="S15" s="16"/>
      <c r="T15" s="16"/>
      <c r="U15" s="79"/>
    </row>
    <row r="16" spans="1:23" x14ac:dyDescent="0.25">
      <c r="A16" s="80"/>
      <c r="B16" s="4"/>
      <c r="C16" s="4"/>
      <c r="D16" s="4"/>
      <c r="E16" s="4"/>
      <c r="F16" s="4"/>
      <c r="G16" s="4"/>
      <c r="H16" s="4"/>
      <c r="I16" s="4"/>
      <c r="J16" s="4"/>
      <c r="K16" s="64"/>
      <c r="L16" s="47"/>
      <c r="M16" s="77"/>
      <c r="N16" s="16"/>
      <c r="O16" s="16"/>
      <c r="P16" s="16"/>
      <c r="Q16" s="16"/>
      <c r="R16" s="16"/>
      <c r="S16" s="16"/>
      <c r="T16" s="16"/>
      <c r="U16" s="79"/>
    </row>
    <row r="17" spans="1:21" x14ac:dyDescent="0.25">
      <c r="A17" s="80"/>
      <c r="B17" s="4"/>
      <c r="C17" s="4"/>
      <c r="D17" s="4"/>
      <c r="E17" s="4"/>
      <c r="F17" s="4"/>
      <c r="G17" s="4"/>
      <c r="H17" s="4"/>
      <c r="I17" s="4"/>
      <c r="J17" s="4"/>
      <c r="K17" s="64"/>
      <c r="L17" s="47"/>
      <c r="M17" s="77"/>
      <c r="N17" s="16"/>
      <c r="O17" s="16"/>
      <c r="P17" s="16"/>
      <c r="Q17" s="16"/>
      <c r="R17" s="16"/>
      <c r="S17" s="16"/>
      <c r="T17" s="16"/>
      <c r="U17" s="79"/>
    </row>
    <row r="18" spans="1:21" x14ac:dyDescent="0.25">
      <c r="A18" s="80"/>
      <c r="B18" s="4"/>
      <c r="C18" s="4"/>
      <c r="D18" s="4"/>
      <c r="E18" s="4"/>
      <c r="F18" s="4"/>
      <c r="G18" s="4"/>
      <c r="H18" s="4"/>
      <c r="I18" s="4"/>
      <c r="J18" s="4"/>
      <c r="K18" s="64"/>
      <c r="L18" s="47"/>
      <c r="M18" s="77"/>
      <c r="N18" s="16"/>
      <c r="O18" s="16"/>
      <c r="P18" s="16"/>
      <c r="Q18" s="16"/>
      <c r="R18" s="16"/>
      <c r="S18" s="16"/>
      <c r="T18" s="16"/>
      <c r="U18" s="79"/>
    </row>
    <row r="19" spans="1:21" x14ac:dyDescent="0.25">
      <c r="A19" s="80"/>
      <c r="B19" s="4"/>
      <c r="C19" s="4"/>
      <c r="D19" s="4"/>
      <c r="E19" s="4"/>
      <c r="F19" s="4"/>
      <c r="G19" s="4"/>
      <c r="H19" s="4"/>
      <c r="I19" s="4"/>
      <c r="J19" s="4"/>
      <c r="K19" s="64"/>
      <c r="L19" s="47"/>
      <c r="M19" s="77"/>
      <c r="N19" s="16"/>
      <c r="O19" s="16"/>
      <c r="P19" s="16"/>
      <c r="Q19" s="16"/>
      <c r="R19" s="16"/>
      <c r="S19" s="16"/>
      <c r="T19" s="16"/>
      <c r="U19" s="79"/>
    </row>
    <row r="20" spans="1:21" x14ac:dyDescent="0.25">
      <c r="A20" s="80"/>
      <c r="B20" s="4"/>
      <c r="C20" s="4"/>
      <c r="D20" s="4"/>
      <c r="E20" s="4"/>
      <c r="F20" s="4"/>
      <c r="G20" s="4"/>
      <c r="H20" s="4"/>
      <c r="I20" s="4"/>
      <c r="J20" s="4"/>
      <c r="K20" s="64"/>
      <c r="L20" s="47"/>
      <c r="M20" s="77"/>
      <c r="N20" s="16"/>
      <c r="O20" s="16"/>
      <c r="P20" s="16"/>
      <c r="Q20" s="16"/>
      <c r="R20" s="16"/>
      <c r="S20" s="16"/>
      <c r="T20" s="16"/>
      <c r="U20" s="79"/>
    </row>
    <row r="21" spans="1:21" x14ac:dyDescent="0.25">
      <c r="A21" s="80"/>
      <c r="B21" s="4"/>
      <c r="C21" s="4"/>
      <c r="D21" s="4"/>
      <c r="E21" s="4"/>
      <c r="F21" s="4"/>
      <c r="G21" s="4"/>
      <c r="H21" s="4"/>
      <c r="I21" s="4"/>
      <c r="J21" s="4"/>
      <c r="K21" s="64"/>
      <c r="L21" s="47"/>
      <c r="M21" s="77"/>
      <c r="N21" s="16"/>
      <c r="O21" s="16"/>
      <c r="P21" s="16"/>
      <c r="Q21" s="16"/>
      <c r="R21" s="16"/>
      <c r="S21" s="16"/>
      <c r="T21" s="16"/>
      <c r="U21" s="79"/>
    </row>
    <row r="22" spans="1:21" x14ac:dyDescent="0.25">
      <c r="A22" s="80"/>
      <c r="B22" s="4"/>
      <c r="C22" s="4"/>
      <c r="D22" s="4"/>
      <c r="E22" s="4"/>
      <c r="F22" s="4"/>
      <c r="G22" s="4"/>
      <c r="H22" s="4"/>
      <c r="I22" s="4"/>
      <c r="J22" s="4"/>
      <c r="K22" s="64"/>
      <c r="L22" s="47"/>
      <c r="M22" s="77"/>
      <c r="N22" s="16"/>
      <c r="O22" s="16"/>
      <c r="P22" s="16"/>
      <c r="Q22" s="16"/>
      <c r="R22" s="16"/>
      <c r="S22" s="16"/>
      <c r="T22" s="16"/>
      <c r="U22" s="79"/>
    </row>
    <row r="23" spans="1:21" x14ac:dyDescent="0.25">
      <c r="A23" s="80"/>
      <c r="B23" s="4"/>
      <c r="C23" s="4"/>
      <c r="D23" s="4"/>
      <c r="E23" s="4"/>
      <c r="F23" s="4"/>
      <c r="G23" s="4"/>
      <c r="H23" s="4"/>
      <c r="I23" s="4"/>
      <c r="J23" s="4"/>
      <c r="K23" s="64"/>
      <c r="L23" s="47"/>
      <c r="M23" s="77"/>
      <c r="N23" s="16"/>
      <c r="O23" s="16"/>
      <c r="P23" s="16"/>
      <c r="Q23" s="16"/>
      <c r="R23" s="16"/>
      <c r="S23" s="16"/>
      <c r="T23" s="16"/>
      <c r="U23" s="79"/>
    </row>
    <row r="24" spans="1:21" x14ac:dyDescent="0.25">
      <c r="A24" s="80"/>
      <c r="B24" s="4"/>
      <c r="C24" s="4"/>
      <c r="D24" s="4"/>
      <c r="E24" s="4"/>
      <c r="F24" s="4"/>
      <c r="G24" s="4"/>
      <c r="H24" s="4"/>
      <c r="I24" s="4"/>
      <c r="J24" s="4"/>
      <c r="K24" s="64"/>
      <c r="L24" s="47"/>
      <c r="M24" s="77"/>
      <c r="N24" s="16"/>
      <c r="O24" s="16"/>
      <c r="P24" s="16"/>
      <c r="Q24" s="16"/>
      <c r="R24" s="16"/>
      <c r="S24" s="16"/>
      <c r="T24" s="16"/>
      <c r="U24" s="79"/>
    </row>
    <row r="25" spans="1:2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  <c r="L25" s="47"/>
      <c r="M25" s="87"/>
      <c r="N25" s="88"/>
      <c r="O25" s="88"/>
      <c r="P25" s="88"/>
      <c r="Q25" s="88"/>
      <c r="R25" s="88"/>
      <c r="S25" s="88"/>
      <c r="T25" s="88"/>
      <c r="U25" s="89"/>
    </row>
    <row r="26" spans="1:2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21" x14ac:dyDescent="0.25">
      <c r="A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21" x14ac:dyDescent="0.25">
      <c r="A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21" x14ac:dyDescent="0.25">
      <c r="A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2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</sheetData>
  <sheetProtection algorithmName="SHA-512" hashValue="tGUTEQybQl2P6pwwJftrVvTDeliqhc5kCXzWvMCLhhyi4CfVezNAmGDxWVlskoQjLeOZfkHDWaVKQVFy3mqOBw==" saltValue="HyZgV6OyeA1PNitlN1vf+Q==" spinCount="100000" sheet="1" objects="1" scenarios="1"/>
  <mergeCells count="3">
    <mergeCell ref="A5:C5"/>
    <mergeCell ref="A1:D1"/>
    <mergeCell ref="I5:J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7</xdr:col>
                    <xdr:colOff>419100</xdr:colOff>
                    <xdr:row>6</xdr:row>
                    <xdr:rowOff>85725</xdr:rowOff>
                  </from>
                  <to>
                    <xdr:col>8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7</xdr:col>
                    <xdr:colOff>419100</xdr:colOff>
                    <xdr:row>7</xdr:row>
                    <xdr:rowOff>85725</xdr:rowOff>
                  </from>
                  <to>
                    <xdr:col>8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7</xdr:col>
                    <xdr:colOff>419100</xdr:colOff>
                    <xdr:row>8</xdr:row>
                    <xdr:rowOff>76200</xdr:rowOff>
                  </from>
                  <to>
                    <xdr:col>8</xdr:col>
                    <xdr:colOff>238125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18</xdr:col>
                    <xdr:colOff>114300</xdr:colOff>
                    <xdr:row>4</xdr:row>
                    <xdr:rowOff>47625</xdr:rowOff>
                  </from>
                  <to>
                    <xdr:col>19</xdr:col>
                    <xdr:colOff>276225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4"/>
    </sheetView>
  </sheetViews>
  <sheetFormatPr defaultRowHeight="15" x14ac:dyDescent="0.2"/>
  <cols>
    <col min="1" max="16384" width="8.88671875" style="24"/>
  </cols>
  <sheetData>
    <row r="1" spans="1:2" x14ac:dyDescent="0.2">
      <c r="A1" s="26" t="s">
        <v>20</v>
      </c>
      <c r="B1" s="26">
        <v>2.7560000000000002E-3</v>
      </c>
    </row>
    <row r="2" spans="1:2" x14ac:dyDescent="0.2">
      <c r="A2" s="26" t="s">
        <v>21</v>
      </c>
      <c r="B2" s="26">
        <v>4.7070000000000002E-3</v>
      </c>
    </row>
    <row r="3" spans="1:2" x14ac:dyDescent="0.2">
      <c r="A3" s="26" t="s">
        <v>22</v>
      </c>
      <c r="B3" s="26">
        <v>4.1219999999999998E-3</v>
      </c>
    </row>
    <row r="4" spans="1:2" x14ac:dyDescent="0.2">
      <c r="A4" s="26"/>
      <c r="B4" s="26"/>
    </row>
    <row r="5" spans="1:2" x14ac:dyDescent="0.2">
      <c r="A5" s="26"/>
      <c r="B5" s="26"/>
    </row>
    <row r="6" spans="1:2" x14ac:dyDescent="0.2">
      <c r="A6" s="26"/>
      <c r="B6" s="26"/>
    </row>
    <row r="7" spans="1:2" x14ac:dyDescent="0.2">
      <c r="A7" s="26"/>
      <c r="B7" s="26"/>
    </row>
    <row r="8" spans="1:2" x14ac:dyDescent="0.2">
      <c r="A8" s="26"/>
      <c r="B8" s="26"/>
    </row>
    <row r="9" spans="1:2" x14ac:dyDescent="0.2">
      <c r="A9" s="26"/>
      <c r="B9" s="26"/>
    </row>
    <row r="10" spans="1:2" x14ac:dyDescent="0.2">
      <c r="A10" s="26" t="s">
        <v>57</v>
      </c>
      <c r="B10" s="26"/>
    </row>
    <row r="11" spans="1:2" x14ac:dyDescent="0.2">
      <c r="A11" s="26"/>
      <c r="B11" s="26"/>
    </row>
    <row r="12" spans="1:2" ht="15.75" x14ac:dyDescent="0.25">
      <c r="A12" s="26" t="s">
        <v>20</v>
      </c>
      <c r="B12" s="1">
        <f>IF('Surcharge Calculator'!G7&gt;300,(('Surcharge Calculator'!G7-300)*B1),(IF('Surcharge Calculator'!G7&lt;240,(('Surcharge Calculator'!G7-240)*B1),0)))</f>
        <v>8.4747000000000003</v>
      </c>
    </row>
    <row r="13" spans="1:2" ht="15.75" x14ac:dyDescent="0.25">
      <c r="A13" s="26" t="s">
        <v>21</v>
      </c>
      <c r="B13" s="1">
        <f>IF('Surcharge Calculator'!G8&gt;240,(('Surcharge Calculator'!G8-240)*B2),(IF('Surcharge Calculator'!G8&lt;192,(('Surcharge Calculator'!G8-192)*B2),0)))</f>
        <v>9.7999740000000006</v>
      </c>
    </row>
    <row r="14" spans="1:2" ht="15.75" x14ac:dyDescent="0.25">
      <c r="A14" s="26" t="s">
        <v>22</v>
      </c>
      <c r="B14" s="23">
        <f>IF('Surcharge Calculator'!G9&gt;25,(('Surcharge Calculator'!G9-25)*B3),(IF('Surcharge Calculator'!G9&lt;20,(('Surcharge Calculator'!G9-20)*B3),0)))</f>
        <v>2.8853999999999998E-2</v>
      </c>
    </row>
  </sheetData>
  <sheetProtection algorithmName="SHA-512" hashValue="jRvPc9cEnobkHGdhuo8L/emssVXAg8z4fpEmoSjQ5OB+kYTkuw4b0RY/uF/30YYA3yoP6huR0DLyZwdospLezg==" saltValue="ntHU+gMesJYvAl+W9AgjYg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Sample Co One</vt:lpstr>
      <vt:lpstr>Surcharge Calculator</vt:lpstr>
      <vt:lpstr>Rates</vt:lpstr>
      <vt:lpstr>'Sample Co One'!Print_Area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surcharge blank calculation form</dc:title>
  <dc:subject>work</dc:subject>
  <dc:creator>maria, wanda, mike nalley</dc:creator>
  <cp:keywords>work</cp:keywords>
  <cp:lastModifiedBy>Richmond, Jennifer</cp:lastModifiedBy>
  <cp:lastPrinted>2012-04-02T17:00:36Z</cp:lastPrinted>
  <dcterms:created xsi:type="dcterms:W3CDTF">2000-02-06T19:02:23Z</dcterms:created>
  <dcterms:modified xsi:type="dcterms:W3CDTF">2015-04-02T15:11:15Z</dcterms:modified>
</cp:coreProperties>
</file>